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5\BELO HORIZONTE\_NÃO USAR_Economize\"/>
    </mc:Choice>
  </mc:AlternateContent>
  <xr:revisionPtr revIDLastSave="0" documentId="13_ncr:1_{5612C212-7787-415B-A462-F17C7FBB07C8}" xr6:coauthVersionLast="47" xr6:coauthVersionMax="47" xr10:uidLastSave="{00000000-0000-0000-0000-000000000000}"/>
  <bookViews>
    <workbookView xWindow="-20610" yWindow="885" windowWidth="20730" windowHeight="11160" xr2:uid="{00000000-000D-0000-FFFF-FFFF00000000}"/>
  </bookViews>
  <sheets>
    <sheet name="total" sheetId="4" r:id="rId1"/>
    <sheet name="30 SEG" sheetId="1" r:id="rId2"/>
    <sheet name="MTP" sheetId="6" r:id="rId3"/>
    <sheet name="PRODUÇÃO" sheetId="7" r:id="rId4"/>
  </sheets>
  <definedNames>
    <definedName name="_1Excel_BuiltIn_Print_Area_1_1" localSheetId="2">#REF!</definedName>
    <definedName name="_1Excel_BuiltIn_Print_Area_1_1">'30 SEG'!#REF!</definedName>
    <definedName name="_2Excel_BuiltIn_Print_Area_1_1_1_1_1" localSheetId="2">#REF!</definedName>
    <definedName name="_2Excel_BuiltIn_Print_Area_1_1_1_1_1">'30 SEG'!#REF!</definedName>
    <definedName name="_xlnm.Print_Area" localSheetId="1">'30 SEG'!#REF!</definedName>
    <definedName name="Excel_BuiltIn_Print_Area_1" localSheetId="2">#REF!</definedName>
    <definedName name="Excel_BuiltIn_Print_Area_1">'30 SEG'!#REF!</definedName>
    <definedName name="Excel_BuiltIn_Print_Area_1_1" localSheetId="2">#REF!</definedName>
    <definedName name="Excel_BuiltIn_Print_Area_1_1">'30 SEG'!#REF!</definedName>
    <definedName name="Excel_BuiltIn_Print_Area_1_1_1" localSheetId="2">#REF!</definedName>
    <definedName name="Excel_BuiltIn_Print_Area_1_1_1">'30 SEG'!#REF!</definedName>
    <definedName name="Excel_BuiltIn_Print_Area_1_1_1_1" localSheetId="2">#REF!</definedName>
    <definedName name="Excel_BuiltIn_Print_Area_1_1_1_1">'30 SEG'!#REF!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E5" i="4" l="1"/>
  <c r="J3" i="6"/>
  <c r="K3" i="6" s="1"/>
  <c r="J19" i="1"/>
  <c r="D5" i="6" l="1"/>
  <c r="F4" i="7" l="1"/>
  <c r="F5" i="7" s="1"/>
  <c r="H3" i="6" l="1"/>
  <c r="H4" i="6"/>
  <c r="J4" i="6"/>
  <c r="H9" i="6"/>
  <c r="J9" i="6"/>
  <c r="K9" i="6" s="1"/>
  <c r="H10" i="6"/>
  <c r="J10" i="6"/>
  <c r="K10" i="6" s="1"/>
  <c r="H11" i="6"/>
  <c r="J11" i="6"/>
  <c r="K11" i="6" s="1"/>
  <c r="H12" i="6"/>
  <c r="J12" i="6"/>
  <c r="K12" i="6" s="1"/>
  <c r="H13" i="6"/>
  <c r="J13" i="6"/>
  <c r="K13" i="6" s="1"/>
  <c r="H14" i="6"/>
  <c r="J14" i="6"/>
  <c r="K14" i="6" s="1"/>
  <c r="D15" i="6"/>
  <c r="H5" i="6" l="1"/>
  <c r="K4" i="6"/>
  <c r="K5" i="6" s="1"/>
  <c r="J5" i="6"/>
  <c r="D4" i="4"/>
  <c r="E4" i="4" s="1"/>
  <c r="K15" i="6"/>
  <c r="H15" i="6"/>
  <c r="J15" i="6"/>
  <c r="I15" i="6" l="1"/>
  <c r="C3" i="4" l="1"/>
  <c r="I18" i="1"/>
  <c r="K18" i="1" s="1"/>
  <c r="L18" i="1" s="1"/>
  <c r="I17" i="1"/>
  <c r="K17" i="1" s="1"/>
  <c r="L17" i="1" s="1"/>
  <c r="I16" i="1"/>
  <c r="K16" i="1" s="1"/>
  <c r="L16" i="1" s="1"/>
  <c r="I15" i="1"/>
  <c r="K15" i="1" s="1"/>
  <c r="L15" i="1" s="1"/>
  <c r="I14" i="1"/>
  <c r="K14" i="1" s="1"/>
  <c r="L14" i="1" s="1"/>
  <c r="I13" i="1"/>
  <c r="K13" i="1" s="1"/>
  <c r="L13" i="1" s="1"/>
  <c r="I12" i="1"/>
  <c r="K12" i="1" s="1"/>
  <c r="L12" i="1" s="1"/>
  <c r="I11" i="1"/>
  <c r="K11" i="1" s="1"/>
  <c r="L11" i="1" s="1"/>
  <c r="I10" i="1"/>
  <c r="K10" i="1" s="1"/>
  <c r="L10" i="1" s="1"/>
  <c r="I9" i="1"/>
  <c r="K9" i="1" s="1"/>
  <c r="L9" i="1" s="1"/>
  <c r="I8" i="1"/>
  <c r="K8" i="1" s="1"/>
  <c r="K19" i="1" l="1"/>
  <c r="D3" i="4" s="1"/>
  <c r="E3" i="4" s="1"/>
  <c r="L8" i="1"/>
  <c r="L19" i="1" s="1"/>
  <c r="F5" i="4" l="1"/>
  <c r="E6" i="4"/>
  <c r="D6" i="4"/>
  <c r="L22" i="1" l="1"/>
</calcChain>
</file>

<file path=xl/sharedStrings.xml><?xml version="1.0" encoding="utf-8"?>
<sst xmlns="http://schemas.openxmlformats.org/spreadsheetml/2006/main" count="155" uniqueCount="110">
  <si>
    <t>NEGOCIAÇÃO</t>
  </si>
  <si>
    <t>PROGRAMAÇÃO</t>
  </si>
  <si>
    <t>GÊNERO</t>
  </si>
  <si>
    <t>HORA</t>
  </si>
  <si>
    <t>FALA BRASIL</t>
  </si>
  <si>
    <t>BALANÇO GERAL</t>
  </si>
  <si>
    <t>JORNAL DA RECORD</t>
  </si>
  <si>
    <t>DOMINGO ESPETACULAR</t>
  </si>
  <si>
    <t>Nº</t>
  </si>
  <si>
    <t>INSER.</t>
  </si>
  <si>
    <t>SHOW</t>
  </si>
  <si>
    <t xml:space="preserve">BH - 30" </t>
  </si>
  <si>
    <t>EXIB</t>
  </si>
  <si>
    <t>VAL TAB</t>
  </si>
  <si>
    <t>JORNALISMO</t>
  </si>
  <si>
    <t>FEMININO</t>
  </si>
  <si>
    <t>HOJE EM DIA</t>
  </si>
  <si>
    <t>VALOR</t>
  </si>
  <si>
    <t>NEGOCIADO</t>
  </si>
  <si>
    <t>PROPOSTA</t>
  </si>
  <si>
    <t>SEG/SEX</t>
  </si>
  <si>
    <t>SÁBADO</t>
  </si>
  <si>
    <t>DOMINGO</t>
  </si>
  <si>
    <t>PORCENTAGEM</t>
  </si>
  <si>
    <t>VALOR REAP.</t>
  </si>
  <si>
    <t>SIGLA</t>
  </si>
  <si>
    <t>HDMI</t>
  </si>
  <si>
    <t>FALA</t>
  </si>
  <si>
    <t>HDIA</t>
  </si>
  <si>
    <t>BABH</t>
  </si>
  <si>
    <t>CABH</t>
  </si>
  <si>
    <t>INMG</t>
  </si>
  <si>
    <t>JREC</t>
  </si>
  <si>
    <t>DOES</t>
  </si>
  <si>
    <t>CIDADE ALERTA MINAS</t>
  </si>
  <si>
    <t>CIAL</t>
  </si>
  <si>
    <t xml:space="preserve">BH - 5" </t>
  </si>
  <si>
    <t xml:space="preserve">TOTAL - 5" </t>
  </si>
  <si>
    <t>Entrega</t>
  </si>
  <si>
    <t>Valor Tabela</t>
  </si>
  <si>
    <t>Produção</t>
  </si>
  <si>
    <t>Mídia 30" Assin. 5"</t>
  </si>
  <si>
    <t>MG RECORD</t>
  </si>
  <si>
    <t xml:space="preserve">Multiplataforma </t>
  </si>
  <si>
    <t>1 recpost + 10 stories</t>
  </si>
  <si>
    <t>11H50</t>
  </si>
  <si>
    <t>19H45</t>
  </si>
  <si>
    <t>Total Mídia + Produção</t>
  </si>
  <si>
    <t>18H55</t>
  </si>
  <si>
    <t>VT 30'' com assinatura 5"</t>
  </si>
  <si>
    <t xml:space="preserve">ÍNDICE </t>
  </si>
  <si>
    <t>CONV.</t>
  </si>
  <si>
    <t xml:space="preserve">MG NO AR </t>
  </si>
  <si>
    <t>10H00</t>
  </si>
  <si>
    <t>NOVELA DA TARDE 1</t>
  </si>
  <si>
    <t>NVTD</t>
  </si>
  <si>
    <t>NOVELA</t>
  </si>
  <si>
    <t>CIDADE ALERTA NET</t>
  </si>
  <si>
    <t>BALANÇO GERAL  EDIÇÃO DE SÁBADO</t>
  </si>
  <si>
    <t>13H00</t>
  </si>
  <si>
    <t>UNID.</t>
  </si>
  <si>
    <t>INSERT</t>
  </si>
  <si>
    <t>TRANSMISSÃO DA LIVE - INSERÇÃO GC - INSERÇÕES 15"</t>
  </si>
  <si>
    <t xml:space="preserve">CANAL XXX </t>
  </si>
  <si>
    <t>YOUTUBE</t>
  </si>
  <si>
    <t>EPISÓDIO</t>
  </si>
  <si>
    <t>VÍDEO BRANDED CONTENT - MELHORES MOMENTOS - PÓS EVENTO</t>
  </si>
  <si>
    <t xml:space="preserve">RECORDTV MINAS </t>
  </si>
  <si>
    <t>POST</t>
  </si>
  <si>
    <t>PEÇAS DE DIVULGAÇÃO - PRÉ EVENTO (ASSINADAS PELO PATROCINADOR)</t>
  </si>
  <si>
    <t>FACEBOOK  RECORD TV MINAS</t>
  </si>
  <si>
    <t xml:space="preserve">STORIES INTERATIVOS -  CONTEÚDO DA MARCA - PRÉ E DURANTE EVENTO (Quiz, Batalhas, Você sabia, Dicas, etc).  </t>
  </si>
  <si>
    <t>STORIES INTERATIVOS -  MELHORES MOMENTOS - PÓS EVENTO (INSERT MARCA)</t>
  </si>
  <si>
    <t>STORIES INTERATIVOS -  DIVULGAÇÃO DO SHOW - ESQUENTA (INSERT MARCA)</t>
  </si>
  <si>
    <t>INSTAGRAM RECORD TV MINAS</t>
  </si>
  <si>
    <t>REDES SOCIAIS</t>
  </si>
  <si>
    <t>TOTAL   NEGOCIADO</t>
  </si>
  <si>
    <t>CUSTO UNITÁRIO</t>
  </si>
  <si>
    <t>DESC (%)</t>
  </si>
  <si>
    <t>TOTAL TABELA</t>
  </si>
  <si>
    <t>VALOR UNITÁRIO TABELA</t>
  </si>
  <si>
    <t xml:space="preserve">VOLUME CONTRATADO </t>
  </si>
  <si>
    <t>FORMATO</t>
  </si>
  <si>
    <t>CANAL</t>
  </si>
  <si>
    <t>PLATAFORMA</t>
  </si>
  <si>
    <t>OURO</t>
  </si>
  <si>
    <t xml:space="preserve">RECPOST </t>
  </si>
  <si>
    <t>PORTAL R7</t>
  </si>
  <si>
    <t xml:space="preserve">STORIES -  CONTEÚDO DA MARCA - (Quiz, Batalhas, Você sabia, Dicas, etc).  </t>
  </si>
  <si>
    <t>Valor Negociado</t>
  </si>
  <si>
    <t>4 fimes 30" (programete 2D)</t>
  </si>
  <si>
    <t>ECONOMIZE</t>
  </si>
  <si>
    <t>Fornecedor</t>
  </si>
  <si>
    <t>Material</t>
  </si>
  <si>
    <t>Qtde</t>
  </si>
  <si>
    <t>VR Unitário</t>
  </si>
  <si>
    <t>Valor</t>
  </si>
  <si>
    <t>Loop</t>
  </si>
  <si>
    <r>
      <t>Produção de VT DE 30” COM 5” DO PATROCINADOR com animação 2D (</t>
    </r>
    <r>
      <rPr>
        <sz val="8"/>
        <color theme="1" tint="0.14999847407452621"/>
        <rFont val="Calibri"/>
        <family val="2"/>
        <scheme val="minor"/>
      </rPr>
      <t xml:space="preserve">Arte simples + Cartelas animadas
Locução simples
Ancine)
</t>
    </r>
  </si>
  <si>
    <t>*Data de cotação: 10/05/2022</t>
  </si>
  <si>
    <t>07H05</t>
  </si>
  <si>
    <t>08H40</t>
  </si>
  <si>
    <t>15H30</t>
  </si>
  <si>
    <t>16H30</t>
  </si>
  <si>
    <t>18H00</t>
  </si>
  <si>
    <t>19H55</t>
  </si>
  <si>
    <t>INSTAGRAM RECORD  MINAS</t>
  </si>
  <si>
    <t>R7 MINAS + MIDIAS SOCIAIS RECORD MINAS</t>
  </si>
  <si>
    <t>Tabela: outubro/2024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</si>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</sst>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&quot;R$&quot;#,##0;[Red]\-&quot;R$&quot;#,##0"/>
    <numFmt numFmtId="165" formatCode="_-&quot;R$&quot;* #,##0.00_-;\-&quot;R$&quot;* #,##0.00_-;_-&quot;R$&quot;* &quot;-&quot;??_-;_-@_-"/>
    <numFmt numFmtId="166" formatCode="[$R$-416]\ #,##0.00;[Red]\-[$R$-416]\ #,##0.00"/>
    <numFmt numFmtId="167" formatCode="&quot;R$&quot;\ #,##0.00"/>
    <numFmt numFmtId="168" formatCode="h:mm;@"/>
    <numFmt numFmtId="169" formatCode="0.0%"/>
    <numFmt numFmtId="170" formatCode="&quot;R$&quot;#,##0.00"/>
    <numFmt numFmtId="171" formatCode="_-&quot;R$ &quot;* #,##0.00_-;&quot;-R$ &quot;* #,##0.00_-;_-&quot;R$ &quot;* \-??_-;_-@_-"/>
    <numFmt numFmtId="172" formatCode="_-&quot;R$ &quot;* #,##0_-;&quot;-R$ &quot;* #,##0_-;_-&quot;R$ &quot;* \-??_-;_-@_-"/>
    <numFmt numFmtId="173" formatCode="[$R$-416]#,##0.00;[Red]\-[$R$-416]#,##0.00"/>
    <numFmt numFmtId="174" formatCode="_-[$R$-416]* #,##0.00_-;\-[$R$-416]* #,##0.00_-;_-[$R$-416]* \-??_-;_-@_-"/>
    <numFmt numFmtId="175" formatCode="0.00000%"/>
    <numFmt numFmtId="176" formatCode="&quot;R$&quot;#,##0.00;[Red]&quot;R$&quot;#,##0.0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Gotham Book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color rgb="FF7F7F7F"/>
      <name val="Calibri"/>
      <family val="2"/>
      <scheme val="minor"/>
    </font>
    <font>
      <sz val="12"/>
      <name val="Arial"/>
      <family val="2"/>
    </font>
    <font>
      <b/>
      <sz val="14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D0D0D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Gotham Medium"/>
    </font>
    <font>
      <sz val="12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8"/>
      <color theme="1" tint="0.14999847407452621"/>
      <name val="Calibri"/>
      <family val="2"/>
      <scheme val="minor"/>
    </font>
    <font>
      <sz val="11"/>
      <name val="Calibri"/>
      <family val="2"/>
    </font>
    <font>
      <sz val="8"/>
      <name val="MS Sans Serif"/>
      <charset val="1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4040"/>
        <bgColor rgb="FF38425A"/>
      </patternFill>
    </fill>
    <fill>
      <patternFill patternType="solid">
        <fgColor rgb="FF333333"/>
        <bgColor rgb="FF404040"/>
      </patternFill>
    </fill>
    <fill>
      <patternFill patternType="solid">
        <fgColor rgb="FFFFFFFF"/>
        <bgColor rgb="FFFFFFCC"/>
      </patternFill>
    </fill>
    <fill>
      <patternFill patternType="solid">
        <fgColor rgb="FF009999"/>
        <bgColor rgb="FF404B68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38425A"/>
      </patternFill>
    </fill>
    <fill>
      <patternFill patternType="solid">
        <fgColor rgb="FF00B050"/>
        <bgColor rgb="FF40404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499984740745262"/>
        <bgColor indexed="18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4">
    <xf numFmtId="0" fontId="0" fillId="0" borderId="0"/>
    <xf numFmtId="49" fontId="3" fillId="2" borderId="1" applyProtection="0">
      <alignment horizontal="left" vertical="top"/>
    </xf>
    <xf numFmtId="0" fontId="4" fillId="0" borderId="0"/>
    <xf numFmtId="9" fontId="11" fillId="0" borderId="0" applyFont="0" applyFill="0" applyBorder="0" applyAlignment="0" applyProtection="0"/>
    <xf numFmtId="0" fontId="12" fillId="0" borderId="0"/>
    <xf numFmtId="0" fontId="11" fillId="0" borderId="0"/>
    <xf numFmtId="165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" fillId="0" borderId="0"/>
    <xf numFmtId="0" fontId="35" fillId="0" borderId="0" applyAlignment="0">
      <alignment vertical="top" wrapText="1"/>
      <protection locked="0"/>
    </xf>
    <xf numFmtId="9" fontId="34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9" fontId="8" fillId="0" borderId="1" xfId="3" applyFont="1" applyFill="1" applyBorder="1" applyAlignment="1">
      <alignment horizontal="center" vertical="center"/>
    </xf>
    <xf numFmtId="0" fontId="13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1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10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8" fillId="0" borderId="1" xfId="2" applyNumberFormat="1" applyFont="1" applyBorder="1" applyAlignment="1">
      <alignment horizontal="left" vertical="center"/>
    </xf>
    <xf numFmtId="2" fontId="8" fillId="4" borderId="1" xfId="2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 readingOrder="1"/>
    </xf>
    <xf numFmtId="0" fontId="8" fillId="0" borderId="1" xfId="2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 readingOrder="1"/>
    </xf>
    <xf numFmtId="168" fontId="8" fillId="0" borderId="11" xfId="4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167" fontId="8" fillId="0" borderId="1" xfId="4" applyNumberFormat="1" applyFont="1" applyBorder="1" applyAlignment="1">
      <alignment horizontal="center" vertical="center"/>
    </xf>
    <xf numFmtId="170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6" applyFont="1" applyBorder="1" applyAlignment="1">
      <alignment horizontal="center" vertical="center" wrapText="1"/>
    </xf>
    <xf numFmtId="49" fontId="14" fillId="4" borderId="1" xfId="1" applyFont="1" applyFill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165" fontId="11" fillId="0" borderId="1" xfId="6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8" fontId="8" fillId="0" borderId="1" xfId="4" applyNumberFormat="1" applyFont="1" applyBorder="1" applyAlignment="1">
      <alignment horizontal="center" vertical="center"/>
    </xf>
    <xf numFmtId="169" fontId="8" fillId="0" borderId="1" xfId="3" applyNumberFormat="1" applyFont="1" applyFill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2" fillId="0" borderId="0" xfId="8"/>
    <xf numFmtId="0" fontId="2" fillId="4" borderId="0" xfId="8" applyFill="1"/>
    <xf numFmtId="0" fontId="19" fillId="4" borderId="0" xfId="8" applyFont="1" applyFill="1"/>
    <xf numFmtId="164" fontId="2" fillId="4" borderId="0" xfId="8" applyNumberFormat="1" applyFill="1"/>
    <xf numFmtId="171" fontId="20" fillId="5" borderId="12" xfId="8" applyNumberFormat="1" applyFont="1" applyFill="1" applyBorder="1" applyAlignment="1">
      <alignment horizontal="center" vertical="center"/>
    </xf>
    <xf numFmtId="166" fontId="21" fillId="5" borderId="13" xfId="8" applyNumberFormat="1" applyFont="1" applyFill="1" applyBorder="1" applyAlignment="1">
      <alignment horizontal="center" vertical="center"/>
    </xf>
    <xf numFmtId="169" fontId="21" fillId="6" borderId="13" xfId="7" applyNumberFormat="1" applyFont="1" applyFill="1" applyBorder="1" applyAlignment="1" applyProtection="1">
      <alignment horizontal="center" vertical="center"/>
      <protection locked="0"/>
    </xf>
    <xf numFmtId="172" fontId="21" fillId="5" borderId="13" xfId="8" applyNumberFormat="1" applyFont="1" applyFill="1" applyBorder="1" applyAlignment="1">
      <alignment horizontal="center" vertical="center"/>
    </xf>
    <xf numFmtId="0" fontId="21" fillId="5" borderId="13" xfId="8" applyFont="1" applyFill="1" applyBorder="1" applyAlignment="1">
      <alignment horizontal="center" vertical="center"/>
    </xf>
    <xf numFmtId="3" fontId="21" fillId="5" borderId="13" xfId="8" applyNumberFormat="1" applyFont="1" applyFill="1" applyBorder="1" applyAlignment="1">
      <alignment horizontal="center" vertical="center"/>
    </xf>
    <xf numFmtId="0" fontId="21" fillId="5" borderId="13" xfId="8" applyFont="1" applyFill="1" applyBorder="1" applyAlignment="1">
      <alignment horizontal="left" vertical="center"/>
    </xf>
    <xf numFmtId="0" fontId="21" fillId="5" borderId="14" xfId="8" applyFont="1" applyFill="1" applyBorder="1" applyAlignment="1">
      <alignment horizontal="left" vertical="center"/>
    </xf>
    <xf numFmtId="166" fontId="15" fillId="7" borderId="15" xfId="9" applyNumberFormat="1" applyFont="1" applyFill="1" applyBorder="1" applyAlignment="1" applyProtection="1">
      <alignment horizontal="center" vertical="center"/>
    </xf>
    <xf numFmtId="166" fontId="15" fillId="7" borderId="16" xfId="9" applyNumberFormat="1" applyFont="1" applyFill="1" applyBorder="1" applyAlignment="1" applyProtection="1">
      <alignment horizontal="center" vertical="center"/>
    </xf>
    <xf numFmtId="9" fontId="22" fillId="7" borderId="17" xfId="10" applyFont="1" applyFill="1" applyBorder="1" applyAlignment="1" applyProtection="1">
      <alignment horizontal="center" vertical="center"/>
    </xf>
    <xf numFmtId="166" fontId="15" fillId="7" borderId="1" xfId="8" applyNumberFormat="1" applyFont="1" applyFill="1" applyBorder="1" applyAlignment="1">
      <alignment horizontal="center" vertical="center" wrapText="1"/>
    </xf>
    <xf numFmtId="0" fontId="15" fillId="7" borderId="16" xfId="8" applyFont="1" applyFill="1" applyBorder="1" applyAlignment="1">
      <alignment horizontal="center" vertical="center"/>
    </xf>
    <xf numFmtId="166" fontId="23" fillId="7" borderId="16" xfId="9" applyNumberFormat="1" applyFont="1" applyFill="1" applyBorder="1" applyAlignment="1" applyProtection="1">
      <alignment horizontal="center" vertical="center"/>
    </xf>
    <xf numFmtId="3" fontId="24" fillId="7" borderId="16" xfId="8" applyNumberFormat="1" applyFont="1" applyFill="1" applyBorder="1" applyAlignment="1">
      <alignment horizontal="center" vertical="center" wrapText="1"/>
    </xf>
    <xf numFmtId="3" fontId="15" fillId="7" borderId="16" xfId="8" applyNumberFormat="1" applyFont="1" applyFill="1" applyBorder="1" applyAlignment="1">
      <alignment horizontal="center" vertical="center"/>
    </xf>
    <xf numFmtId="0" fontId="8" fillId="7" borderId="16" xfId="8" applyFont="1" applyFill="1" applyBorder="1" applyAlignment="1">
      <alignment horizontal="center" vertical="center" wrapText="1"/>
    </xf>
    <xf numFmtId="0" fontId="15" fillId="7" borderId="1" xfId="8" applyFont="1" applyFill="1" applyBorder="1" applyAlignment="1">
      <alignment horizontal="center" vertical="center" wrapText="1"/>
    </xf>
    <xf numFmtId="0" fontId="15" fillId="7" borderId="18" xfId="8" applyFont="1" applyFill="1" applyBorder="1" applyAlignment="1">
      <alignment horizontal="center" vertical="center"/>
    </xf>
    <xf numFmtId="166" fontId="15" fillId="7" borderId="19" xfId="9" applyNumberFormat="1" applyFont="1" applyFill="1" applyBorder="1" applyAlignment="1" applyProtection="1">
      <alignment horizontal="center" vertical="center"/>
    </xf>
    <xf numFmtId="166" fontId="15" fillId="7" borderId="1" xfId="9" applyNumberFormat="1" applyFont="1" applyFill="1" applyBorder="1" applyAlignment="1" applyProtection="1">
      <alignment horizontal="center" vertical="center"/>
    </xf>
    <xf numFmtId="0" fontId="15" fillId="7" borderId="1" xfId="8" applyFont="1" applyFill="1" applyBorder="1" applyAlignment="1">
      <alignment horizontal="center" vertical="center"/>
    </xf>
    <xf numFmtId="3" fontId="24" fillId="7" borderId="1" xfId="8" applyNumberFormat="1" applyFont="1" applyFill="1" applyBorder="1" applyAlignment="1">
      <alignment horizontal="center" vertical="center" wrapText="1"/>
    </xf>
    <xf numFmtId="3" fontId="15" fillId="7" borderId="1" xfId="8" applyNumberFormat="1" applyFont="1" applyFill="1" applyBorder="1" applyAlignment="1">
      <alignment horizontal="center" vertical="center"/>
    </xf>
    <xf numFmtId="0" fontId="8" fillId="7" borderId="1" xfId="8" applyFont="1" applyFill="1" applyBorder="1" applyAlignment="1">
      <alignment horizontal="center" vertical="center" wrapText="1"/>
    </xf>
    <xf numFmtId="0" fontId="15" fillId="7" borderId="20" xfId="8" applyFont="1" applyFill="1" applyBorder="1" applyAlignment="1">
      <alignment horizontal="center" vertical="center"/>
    </xf>
    <xf numFmtId="173" fontId="15" fillId="7" borderId="1" xfId="9" applyNumberFormat="1" applyFont="1" applyFill="1" applyBorder="1" applyAlignment="1" applyProtection="1">
      <alignment horizontal="center" vertical="center"/>
    </xf>
    <xf numFmtId="166" fontId="8" fillId="7" borderId="1" xfId="9" applyNumberFormat="1" applyFont="1" applyFill="1" applyBorder="1" applyAlignment="1" applyProtection="1">
      <alignment horizontal="center" vertical="center"/>
    </xf>
    <xf numFmtId="166" fontId="8" fillId="7" borderId="1" xfId="8" applyNumberFormat="1" applyFont="1" applyFill="1" applyBorder="1" applyAlignment="1">
      <alignment horizontal="center" vertical="center" wrapText="1"/>
    </xf>
    <xf numFmtId="0" fontId="8" fillId="7" borderId="1" xfId="8" applyFont="1" applyFill="1" applyBorder="1" applyAlignment="1">
      <alignment horizontal="center" vertical="center"/>
    </xf>
    <xf numFmtId="3" fontId="24" fillId="7" borderId="2" xfId="8" applyNumberFormat="1" applyFont="1" applyFill="1" applyBorder="1" applyAlignment="1">
      <alignment horizontal="center" vertical="center" wrapText="1"/>
    </xf>
    <xf numFmtId="3" fontId="8" fillId="7" borderId="1" xfId="8" applyNumberFormat="1" applyFont="1" applyFill="1" applyBorder="1" applyAlignment="1">
      <alignment horizontal="center" vertical="center"/>
    </xf>
    <xf numFmtId="0" fontId="8" fillId="7" borderId="2" xfId="8" applyFont="1" applyFill="1" applyBorder="1" applyAlignment="1">
      <alignment horizontal="center" vertical="center" wrapText="1"/>
    </xf>
    <xf numFmtId="166" fontId="8" fillId="7" borderId="19" xfId="9" applyNumberFormat="1" applyFont="1" applyFill="1" applyBorder="1" applyAlignment="1" applyProtection="1">
      <alignment horizontal="center" vertical="center"/>
    </xf>
    <xf numFmtId="166" fontId="15" fillId="7" borderId="23" xfId="9" applyNumberFormat="1" applyFont="1" applyFill="1" applyBorder="1" applyAlignment="1" applyProtection="1">
      <alignment horizontal="center" vertical="center"/>
    </xf>
    <xf numFmtId="166" fontId="15" fillId="7" borderId="17" xfId="9" applyNumberFormat="1" applyFont="1" applyFill="1" applyBorder="1" applyAlignment="1" applyProtection="1">
      <alignment horizontal="center" vertical="center"/>
    </xf>
    <xf numFmtId="166" fontId="15" fillId="7" borderId="17" xfId="8" applyNumberFormat="1" applyFont="1" applyFill="1" applyBorder="1" applyAlignment="1">
      <alignment horizontal="center" vertical="center" wrapText="1"/>
    </xf>
    <xf numFmtId="0" fontId="15" fillId="7" borderId="17" xfId="8" applyFont="1" applyFill="1" applyBorder="1" applyAlignment="1">
      <alignment horizontal="center" vertical="center"/>
    </xf>
    <xf numFmtId="3" fontId="24" fillId="7" borderId="17" xfId="8" applyNumberFormat="1" applyFont="1" applyFill="1" applyBorder="1" applyAlignment="1">
      <alignment horizontal="center" vertical="center" wrapText="1"/>
    </xf>
    <xf numFmtId="3" fontId="15" fillId="7" borderId="17" xfId="8" applyNumberFormat="1" applyFont="1" applyFill="1" applyBorder="1" applyAlignment="1">
      <alignment horizontal="center" vertical="center"/>
    </xf>
    <xf numFmtId="0" fontId="8" fillId="7" borderId="17" xfId="8" applyFont="1" applyFill="1" applyBorder="1" applyAlignment="1">
      <alignment horizontal="center" vertical="center" wrapText="1"/>
    </xf>
    <xf numFmtId="4" fontId="21" fillId="8" borderId="26" xfId="8" applyNumberFormat="1" applyFont="1" applyFill="1" applyBorder="1" applyAlignment="1">
      <alignment horizontal="center" vertical="center" wrapText="1"/>
    </xf>
    <xf numFmtId="174" fontId="21" fillId="8" borderId="27" xfId="11" applyNumberFormat="1" applyFont="1" applyFill="1" applyBorder="1" applyAlignment="1" applyProtection="1">
      <alignment horizontal="center" vertical="center" wrapText="1"/>
    </xf>
    <xf numFmtId="175" fontId="21" fillId="8" borderId="27" xfId="8" applyNumberFormat="1" applyFont="1" applyFill="1" applyBorder="1" applyAlignment="1">
      <alignment horizontal="center" vertical="center" wrapText="1"/>
    </xf>
    <xf numFmtId="4" fontId="21" fillId="8" borderId="27" xfId="8" applyNumberFormat="1" applyFont="1" applyFill="1" applyBorder="1" applyAlignment="1">
      <alignment horizontal="center" vertical="center" wrapText="1"/>
    </xf>
    <xf numFmtId="0" fontId="21" fillId="8" borderId="27" xfId="8" applyFont="1" applyFill="1" applyBorder="1" applyAlignment="1">
      <alignment horizontal="center" vertical="center" wrapText="1"/>
    </xf>
    <xf numFmtId="0" fontId="21" fillId="8" borderId="28" xfId="8" applyFont="1" applyFill="1" applyBorder="1" applyAlignment="1">
      <alignment horizontal="center" vertical="center"/>
    </xf>
    <xf numFmtId="166" fontId="19" fillId="4" borderId="0" xfId="8" applyNumberFormat="1" applyFont="1" applyFill="1"/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9" fontId="22" fillId="7" borderId="1" xfId="10" applyFont="1" applyFill="1" applyBorder="1" applyAlignment="1" applyProtection="1">
      <alignment horizontal="center" vertical="center"/>
    </xf>
    <xf numFmtId="0" fontId="15" fillId="7" borderId="24" xfId="8" applyFont="1" applyFill="1" applyBorder="1" applyAlignment="1">
      <alignment horizontal="center" vertical="center" wrapText="1"/>
    </xf>
    <xf numFmtId="0" fontId="11" fillId="9" borderId="0" xfId="8" applyFont="1" applyFill="1"/>
    <xf numFmtId="0" fontId="2" fillId="9" borderId="0" xfId="8" applyFill="1"/>
    <xf numFmtId="0" fontId="19" fillId="9" borderId="0" xfId="8" applyFont="1" applyFill="1"/>
    <xf numFmtId="0" fontId="25" fillId="10" borderId="29" xfId="8" applyFont="1" applyFill="1" applyBorder="1" applyAlignment="1">
      <alignment horizontal="center" vertical="center"/>
    </xf>
    <xf numFmtId="0" fontId="21" fillId="11" borderId="14" xfId="8" applyFont="1" applyFill="1" applyBorder="1" applyAlignment="1">
      <alignment horizontal="left" vertical="center"/>
    </xf>
    <xf numFmtId="0" fontId="21" fillId="11" borderId="13" xfId="8" applyFont="1" applyFill="1" applyBorder="1" applyAlignment="1">
      <alignment horizontal="left" vertical="center"/>
    </xf>
    <xf numFmtId="3" fontId="21" fillId="11" borderId="13" xfId="8" applyNumberFormat="1" applyFont="1" applyFill="1" applyBorder="1" applyAlignment="1">
      <alignment horizontal="center" vertical="center"/>
    </xf>
    <xf numFmtId="0" fontId="21" fillId="11" borderId="13" xfId="8" applyFont="1" applyFill="1" applyBorder="1" applyAlignment="1">
      <alignment horizontal="center" vertical="center"/>
    </xf>
    <xf numFmtId="172" fontId="21" fillId="11" borderId="13" xfId="8" applyNumberFormat="1" applyFont="1" applyFill="1" applyBorder="1" applyAlignment="1">
      <alignment horizontal="center" vertical="center"/>
    </xf>
    <xf numFmtId="169" fontId="21" fillId="12" borderId="13" xfId="7" applyNumberFormat="1" applyFont="1" applyFill="1" applyBorder="1" applyAlignment="1" applyProtection="1">
      <alignment horizontal="center" vertical="center"/>
      <protection locked="0"/>
    </xf>
    <xf numFmtId="166" fontId="21" fillId="11" borderId="13" xfId="8" applyNumberFormat="1" applyFont="1" applyFill="1" applyBorder="1" applyAlignment="1">
      <alignment horizontal="center" vertical="center"/>
    </xf>
    <xf numFmtId="171" fontId="20" fillId="11" borderId="12" xfId="8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 wrapText="1"/>
    </xf>
    <xf numFmtId="165" fontId="0" fillId="13" borderId="1" xfId="6" applyFont="1" applyFill="1" applyBorder="1" applyAlignment="1">
      <alignment horizontal="center" vertical="center" wrapText="1"/>
    </xf>
    <xf numFmtId="165" fontId="27" fillId="10" borderId="1" xfId="6" applyFont="1" applyFill="1" applyBorder="1" applyAlignment="1">
      <alignment horizontal="center" vertical="center" wrapText="1"/>
    </xf>
    <xf numFmtId="17" fontId="2" fillId="4" borderId="0" xfId="8" applyNumberFormat="1" applyFill="1"/>
    <xf numFmtId="167" fontId="28" fillId="14" borderId="30" xfId="0" applyNumberFormat="1" applyFont="1" applyFill="1" applyBorder="1" applyAlignment="1">
      <alignment horizontal="center" vertical="center"/>
    </xf>
    <xf numFmtId="0" fontId="29" fillId="16" borderId="32" xfId="0" applyFont="1" applyFill="1" applyBorder="1" applyAlignment="1">
      <alignment horizontal="center" vertical="center"/>
    </xf>
    <xf numFmtId="0" fontId="31" fillId="17" borderId="32" xfId="0" applyFont="1" applyFill="1" applyBorder="1" applyAlignment="1">
      <alignment vertical="center"/>
    </xf>
    <xf numFmtId="0" fontId="32" fillId="17" borderId="32" xfId="0" applyFont="1" applyFill="1" applyBorder="1" applyAlignment="1">
      <alignment vertical="center" wrapText="1"/>
    </xf>
    <xf numFmtId="0" fontId="31" fillId="17" borderId="32" xfId="0" applyFont="1" applyFill="1" applyBorder="1" applyAlignment="1">
      <alignment horizontal="center" vertical="center" wrapText="1"/>
    </xf>
    <xf numFmtId="176" fontId="31" fillId="17" borderId="32" xfId="0" applyNumberFormat="1" applyFont="1" applyFill="1" applyBorder="1" applyAlignment="1">
      <alignment horizontal="center" vertical="center"/>
    </xf>
    <xf numFmtId="0" fontId="31" fillId="4" borderId="0" xfId="0" applyFont="1" applyFill="1"/>
    <xf numFmtId="0" fontId="33" fillId="4" borderId="0" xfId="0" applyFont="1" applyFill="1"/>
    <xf numFmtId="176" fontId="29" fillId="16" borderId="32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165" fontId="0" fillId="4" borderId="0" xfId="0" applyNumberFormat="1" applyFill="1"/>
    <xf numFmtId="0" fontId="6" fillId="19" borderId="4" xfId="0" applyFont="1" applyFill="1" applyBorder="1" applyAlignment="1">
      <alignment horizontal="center" vertical="center" wrapText="1"/>
    </xf>
    <xf numFmtId="0" fontId="6" fillId="19" borderId="5" xfId="0" applyFont="1" applyFill="1" applyBorder="1" applyAlignment="1">
      <alignment horizontal="center" vertical="center" wrapText="1"/>
    </xf>
    <xf numFmtId="3" fontId="6" fillId="18" borderId="5" xfId="0" applyNumberFormat="1" applyFont="1" applyFill="1" applyBorder="1" applyAlignment="1">
      <alignment horizontal="center" vertical="center"/>
    </xf>
    <xf numFmtId="166" fontId="6" fillId="18" borderId="5" xfId="0" applyNumberFormat="1" applyFont="1" applyFill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6" fillId="18" borderId="3" xfId="0" applyFont="1" applyFill="1" applyBorder="1" applyAlignment="1">
      <alignment horizontal="center" vertical="center" wrapText="1"/>
    </xf>
    <xf numFmtId="0" fontId="6" fillId="19" borderId="4" xfId="0" applyFont="1" applyFill="1" applyBorder="1" applyAlignment="1">
      <alignment horizontal="center" vertical="center" wrapText="1"/>
    </xf>
    <xf numFmtId="0" fontId="6" fillId="19" borderId="5" xfId="0" applyFont="1" applyFill="1" applyBorder="1" applyAlignment="1">
      <alignment horizontal="center" vertical="center" wrapText="1"/>
    </xf>
    <xf numFmtId="0" fontId="6" fillId="19" borderId="6" xfId="0" applyFont="1" applyFill="1" applyBorder="1" applyAlignment="1">
      <alignment horizontal="center" vertical="center" wrapText="1"/>
    </xf>
    <xf numFmtId="0" fontId="6" fillId="19" borderId="7" xfId="0" applyFont="1" applyFill="1" applyBorder="1" applyAlignment="1">
      <alignment horizontal="center" vertical="center" wrapText="1"/>
    </xf>
    <xf numFmtId="0" fontId="6" fillId="19" borderId="8" xfId="0" applyFont="1" applyFill="1" applyBorder="1" applyAlignment="1">
      <alignment horizontal="center" vertical="center" wrapText="1"/>
    </xf>
    <xf numFmtId="0" fontId="6" fillId="18" borderId="6" xfId="0" applyFont="1" applyFill="1" applyBorder="1" applyAlignment="1">
      <alignment horizontal="center" vertical="center" wrapText="1"/>
    </xf>
    <xf numFmtId="0" fontId="6" fillId="18" borderId="7" xfId="0" applyFont="1" applyFill="1" applyBorder="1" applyAlignment="1">
      <alignment horizontal="center" vertical="center" wrapText="1"/>
    </xf>
    <xf numFmtId="0" fontId="6" fillId="18" borderId="8" xfId="0" applyFont="1" applyFill="1" applyBorder="1" applyAlignment="1">
      <alignment horizontal="center" vertical="center" wrapText="1"/>
    </xf>
    <xf numFmtId="3" fontId="21" fillId="8" borderId="27" xfId="8" applyNumberFormat="1" applyFont="1" applyFill="1" applyBorder="1" applyAlignment="1">
      <alignment horizontal="center" vertical="center" wrapText="1"/>
    </xf>
    <xf numFmtId="4" fontId="21" fillId="8" borderId="27" xfId="8" applyNumberFormat="1" applyFont="1" applyFill="1" applyBorder="1" applyAlignment="1">
      <alignment horizontal="center" vertical="center" wrapText="1"/>
    </xf>
    <xf numFmtId="0" fontId="15" fillId="7" borderId="25" xfId="8" applyFont="1" applyFill="1" applyBorder="1" applyAlignment="1">
      <alignment horizontal="center" vertical="center"/>
    </xf>
    <xf numFmtId="0" fontId="15" fillId="7" borderId="20" xfId="8" applyFont="1" applyFill="1" applyBorder="1" applyAlignment="1">
      <alignment horizontal="center" vertical="center"/>
    </xf>
    <xf numFmtId="0" fontId="15" fillId="7" borderId="21" xfId="8" applyFont="1" applyFill="1" applyBorder="1" applyAlignment="1">
      <alignment horizontal="center" vertical="center"/>
    </xf>
    <xf numFmtId="0" fontId="15" fillId="7" borderId="24" xfId="8" applyFont="1" applyFill="1" applyBorder="1" applyAlignment="1">
      <alignment horizontal="center" vertical="center" wrapText="1"/>
    </xf>
    <xf numFmtId="0" fontId="15" fillId="7" borderId="22" xfId="8" applyFont="1" applyFill="1" applyBorder="1" applyAlignment="1">
      <alignment horizontal="center" vertical="center" wrapText="1"/>
    </xf>
    <xf numFmtId="0" fontId="15" fillId="7" borderId="2" xfId="8" applyFont="1" applyFill="1" applyBorder="1" applyAlignment="1">
      <alignment horizontal="center" vertical="center" wrapText="1"/>
    </xf>
    <xf numFmtId="0" fontId="30" fillId="15" borderId="31" xfId="0" applyFont="1" applyFill="1" applyBorder="1" applyAlignment="1">
      <alignment horizontal="center" vertical="center"/>
    </xf>
    <xf numFmtId="0" fontId="26" fillId="10" borderId="9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</cellXfs>
  <cellStyles count="24">
    <cellStyle name="7" xfId="1" xr:uid="{00000000-0005-0000-0000-000000000000}"/>
    <cellStyle name="Moeda" xfId="6" builtinId="4"/>
    <cellStyle name="Moeda 2" xfId="9" xr:uid="{00000000-0005-0000-0000-000002000000}"/>
    <cellStyle name="Moeda 2 2" xfId="15" xr:uid="{00000000-0005-0000-0000-000003000000}"/>
    <cellStyle name="Moeda 3" xfId="19" xr:uid="{00000000-0005-0000-0000-000004000000}"/>
    <cellStyle name="Moeda 4" xfId="12" xr:uid="{00000000-0005-0000-0000-000005000000}"/>
    <cellStyle name="Normal" xfId="0" builtinId="0"/>
    <cellStyle name="Normal 2" xfId="5" xr:uid="{00000000-0005-0000-0000-000007000000}"/>
    <cellStyle name="Normal 2 2" xfId="21" xr:uid="{00000000-0005-0000-0000-000008000000}"/>
    <cellStyle name="Normal 3" xfId="8" xr:uid="{00000000-0005-0000-0000-000009000000}"/>
    <cellStyle name="Normal 3 2" xfId="20" xr:uid="{00000000-0005-0000-0000-00000A000000}"/>
    <cellStyle name="Normal 3 2 2" xfId="23" xr:uid="{00000000-0005-0000-0000-00000B000000}"/>
    <cellStyle name="Normal 3 3" xfId="14" xr:uid="{00000000-0005-0000-0000-00000C000000}"/>
    <cellStyle name="Normal_PERFIL SP1" xfId="2" xr:uid="{00000000-0005-0000-0000-00000D000000}"/>
    <cellStyle name="Normal_PERFTABELA" xfId="4" xr:uid="{00000000-0005-0000-0000-00000E000000}"/>
    <cellStyle name="Porcentagem" xfId="3" builtinId="5"/>
    <cellStyle name="Porcentagem 2" xfId="10" xr:uid="{00000000-0005-0000-0000-000010000000}"/>
    <cellStyle name="Porcentagem 2 2" xfId="22" xr:uid="{00000000-0005-0000-0000-000011000000}"/>
    <cellStyle name="Porcentagem 2 3" xfId="16" xr:uid="{00000000-0005-0000-0000-000012000000}"/>
    <cellStyle name="Texto Explicativo" xfId="7" builtinId="53"/>
    <cellStyle name="Vírgula 2" xfId="11" xr:uid="{00000000-0005-0000-0000-000014000000}"/>
    <cellStyle name="Vírgula 2 2" xfId="17" xr:uid="{00000000-0005-0000-0000-000015000000}"/>
    <cellStyle name="Vírgula 3" xfId="18" xr:uid="{00000000-0005-0000-0000-000016000000}"/>
    <cellStyle name="Vírgula 4" xfId="13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80099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070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"/>
  <sheetViews>
    <sheetView tabSelected="1" zoomScaleNormal="100" workbookViewId="0"/>
  </sheetViews>
  <sheetFormatPr defaultRowHeight="12.75" x14ac:dyDescent="0.2"/>
  <cols>
    <col min="1" max="1" width="9.140625" style="35"/>
    <col min="2" max="2" width="19.140625" customWidth="1"/>
    <col min="3" max="4" width="19.140625" style="30" customWidth="1"/>
    <col min="5" max="5" width="22.140625" style="30" customWidth="1"/>
    <col min="6" max="6" width="23.5703125" style="35" customWidth="1"/>
    <col min="7" max="20" width="9.140625" style="35"/>
  </cols>
  <sheetData>
    <row r="1" spans="2:6" s="35" customFormat="1" x14ac:dyDescent="0.2">
      <c r="C1" s="36"/>
      <c r="D1" s="36"/>
      <c r="E1" s="36"/>
    </row>
    <row r="2" spans="2:6" ht="21.75" customHeight="1" x14ac:dyDescent="0.2">
      <c r="B2" s="156" t="s">
        <v>38</v>
      </c>
      <c r="C2" s="157"/>
      <c r="D2" s="114" t="s">
        <v>39</v>
      </c>
      <c r="E2" s="114" t="s">
        <v>89</v>
      </c>
    </row>
    <row r="3" spans="2:6" ht="30" customHeight="1" x14ac:dyDescent="0.2">
      <c r="B3" s="31" t="s">
        <v>41</v>
      </c>
      <c r="C3" s="45">
        <f>'30 SEG'!J19</f>
        <v>90</v>
      </c>
      <c r="D3" s="33">
        <f>'30 SEG'!K19</f>
        <v>303594</v>
      </c>
      <c r="E3" s="33">
        <f>D3*0.35</f>
        <v>106257.9</v>
      </c>
    </row>
    <row r="4" spans="2:6" ht="25.5" x14ac:dyDescent="0.2">
      <c r="B4" s="115" t="s">
        <v>43</v>
      </c>
      <c r="C4" s="116" t="s">
        <v>44</v>
      </c>
      <c r="D4" s="117">
        <f>MTP!H5</f>
        <v>27353</v>
      </c>
      <c r="E4" s="117">
        <f>D4*0.35</f>
        <v>9573.5499999999993</v>
      </c>
    </row>
    <row r="5" spans="2:6" ht="41.25" customHeight="1" x14ac:dyDescent="0.2">
      <c r="B5" s="32" t="s">
        <v>40</v>
      </c>
      <c r="C5" s="31" t="s">
        <v>90</v>
      </c>
      <c r="D5" s="37">
        <v>16800</v>
      </c>
      <c r="E5" s="37">
        <f>D5</f>
        <v>16800</v>
      </c>
      <c r="F5" s="130">
        <f>SUM(E3,E5)</f>
        <v>123057.9</v>
      </c>
    </row>
    <row r="6" spans="2:6" ht="21.75" customHeight="1" x14ac:dyDescent="0.2">
      <c r="B6" s="154" t="s">
        <v>47</v>
      </c>
      <c r="C6" s="155"/>
      <c r="D6" s="118">
        <f>SUM(D3:D5)</f>
        <v>347747</v>
      </c>
      <c r="E6" s="118">
        <f>SUM(E3:E5)</f>
        <v>132631.45000000001</v>
      </c>
    </row>
    <row r="7" spans="2:6" s="35" customFormat="1" x14ac:dyDescent="0.2">
      <c r="C7" s="36"/>
      <c r="D7" s="36"/>
      <c r="E7" s="36"/>
    </row>
    <row r="8" spans="2:6" s="35" customFormat="1" ht="23.25" customHeight="1" x14ac:dyDescent="0.2">
      <c r="B8" s="158" t="s">
        <v>109</v>
      </c>
      <c r="C8" s="36"/>
      <c r="D8" s="36"/>
      <c r="E8" s="36"/>
    </row>
    <row r="9" spans="2:6" s="35" customFormat="1" x14ac:dyDescent="0.2">
      <c r="C9" s="36"/>
      <c r="D9" s="36"/>
      <c r="E9" s="36"/>
    </row>
    <row r="10" spans="2:6" s="35" customFormat="1" x14ac:dyDescent="0.2">
      <c r="C10" s="36"/>
      <c r="D10" s="36"/>
      <c r="E10" s="36"/>
    </row>
    <row r="11" spans="2:6" s="35" customFormat="1" x14ac:dyDescent="0.2">
      <c r="C11" s="36"/>
      <c r="D11" s="36"/>
      <c r="E11" s="36"/>
    </row>
    <row r="12" spans="2:6" s="35" customFormat="1" x14ac:dyDescent="0.2">
      <c r="C12" s="36"/>
      <c r="D12" s="36"/>
      <c r="E12" s="36"/>
    </row>
    <row r="13" spans="2:6" s="35" customFormat="1" x14ac:dyDescent="0.2">
      <c r="C13" s="36"/>
      <c r="D13" s="36"/>
      <c r="E13" s="36"/>
    </row>
    <row r="14" spans="2:6" s="35" customFormat="1" x14ac:dyDescent="0.2">
      <c r="C14" s="36"/>
      <c r="D14" s="36"/>
      <c r="E14" s="36"/>
    </row>
    <row r="15" spans="2:6" s="35" customFormat="1" x14ac:dyDescent="0.2">
      <c r="C15" s="36"/>
      <c r="D15" s="36"/>
      <c r="E15" s="36"/>
    </row>
    <row r="16" spans="2:6" s="35" customFormat="1" x14ac:dyDescent="0.2">
      <c r="C16" s="36"/>
      <c r="D16" s="36"/>
      <c r="E16" s="36"/>
    </row>
    <row r="17" spans="3:5" s="35" customFormat="1" x14ac:dyDescent="0.2">
      <c r="C17" s="36"/>
      <c r="D17" s="36"/>
      <c r="E17" s="36"/>
    </row>
    <row r="18" spans="3:5" s="35" customFormat="1" x14ac:dyDescent="0.2">
      <c r="C18" s="36"/>
      <c r="D18" s="36"/>
      <c r="E18" s="36"/>
    </row>
  </sheetData>
  <mergeCells count="2">
    <mergeCell ref="B6:C6"/>
    <mergeCell ref="B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0"/>
  <sheetViews>
    <sheetView showGridLines="0" topLeftCell="A14" zoomScaleNormal="100" workbookViewId="0">
      <selection activeCell="B23" sqref="B23"/>
    </sheetView>
  </sheetViews>
  <sheetFormatPr defaultRowHeight="12.75" x14ac:dyDescent="0.2"/>
  <cols>
    <col min="1" max="1" width="1.85546875" style="1" customWidth="1"/>
    <col min="2" max="2" width="40.7109375" style="2" customWidth="1"/>
    <col min="3" max="3" width="7.85546875" style="2" bestFit="1" customWidth="1"/>
    <col min="4" max="4" width="14.5703125" style="2" customWidth="1"/>
    <col min="5" max="5" width="20.140625" style="2" bestFit="1" customWidth="1"/>
    <col min="6" max="6" width="8.140625" style="2" bestFit="1" customWidth="1"/>
    <col min="7" max="7" width="16.42578125" style="2" customWidth="1"/>
    <col min="8" max="8" width="9" style="2" bestFit="1" customWidth="1"/>
    <col min="9" max="9" width="14.85546875" style="2" customWidth="1"/>
    <col min="10" max="10" width="12.140625" style="2" bestFit="1" customWidth="1"/>
    <col min="11" max="11" width="22" style="3" bestFit="1" customWidth="1"/>
    <col min="12" max="12" width="20.7109375" style="3" bestFit="1" customWidth="1"/>
    <col min="13" max="13" width="6.42578125" style="2" customWidth="1"/>
    <col min="14" max="16384" width="9.140625" style="1"/>
  </cols>
  <sheetData>
    <row r="1" spans="1:13" ht="13.5" thickBot="1" x14ac:dyDescent="0.25"/>
    <row r="2" spans="1:13" ht="20.100000000000001" customHeight="1" thickTop="1" thickBot="1" x14ac:dyDescent="0.25">
      <c r="B2" s="136" t="s">
        <v>49</v>
      </c>
      <c r="C2" s="136"/>
    </row>
    <row r="3" spans="1:13" ht="20.100000000000001" customHeight="1" thickTop="1" thickBot="1" x14ac:dyDescent="0.25">
      <c r="D3" s="19"/>
      <c r="E3" s="16" t="s">
        <v>0</v>
      </c>
      <c r="F3" s="15">
        <v>0.65</v>
      </c>
    </row>
    <row r="4" spans="1:13" ht="39.75" customHeight="1" thickTop="1" thickBot="1" x14ac:dyDescent="0.25">
      <c r="B4" s="142" t="s">
        <v>19</v>
      </c>
      <c r="C4" s="143"/>
      <c r="D4" s="143"/>
      <c r="E4" s="143"/>
      <c r="F4" s="143"/>
      <c r="G4" s="143"/>
      <c r="H4" s="143"/>
      <c r="I4" s="144"/>
      <c r="J4" s="139" t="s">
        <v>0</v>
      </c>
      <c r="K4" s="140"/>
      <c r="L4" s="141"/>
      <c r="M4" s="4"/>
    </row>
    <row r="5" spans="1:13" ht="20.100000000000001" customHeight="1" thickTop="1" x14ac:dyDescent="0.2">
      <c r="B5" s="137" t="s">
        <v>1</v>
      </c>
      <c r="C5" s="137" t="s">
        <v>25</v>
      </c>
      <c r="D5" s="137" t="s">
        <v>12</v>
      </c>
      <c r="E5" s="137" t="s">
        <v>2</v>
      </c>
      <c r="F5" s="137" t="s">
        <v>3</v>
      </c>
      <c r="G5" s="131" t="s">
        <v>13</v>
      </c>
      <c r="H5" s="131" t="s">
        <v>50</v>
      </c>
      <c r="I5" s="131" t="s">
        <v>13</v>
      </c>
      <c r="J5" s="131" t="s">
        <v>8</v>
      </c>
      <c r="K5" s="131" t="s">
        <v>13</v>
      </c>
      <c r="L5" s="131" t="s">
        <v>17</v>
      </c>
      <c r="M5" s="4"/>
    </row>
    <row r="6" spans="1:13" ht="20.100000000000001" customHeight="1" thickBot="1" x14ac:dyDescent="0.25">
      <c r="B6" s="138"/>
      <c r="C6" s="138"/>
      <c r="D6" s="138"/>
      <c r="E6" s="138"/>
      <c r="F6" s="138"/>
      <c r="G6" s="132" t="s">
        <v>11</v>
      </c>
      <c r="H6" s="132" t="s">
        <v>51</v>
      </c>
      <c r="I6" s="132" t="s">
        <v>36</v>
      </c>
      <c r="J6" s="132" t="s">
        <v>9</v>
      </c>
      <c r="K6" s="132" t="s">
        <v>37</v>
      </c>
      <c r="L6" s="132" t="s">
        <v>18</v>
      </c>
      <c r="M6" s="4"/>
    </row>
    <row r="7" spans="1:13" ht="3" customHeight="1" thickTop="1" x14ac:dyDescent="0.2">
      <c r="B7" s="38"/>
      <c r="C7" s="8"/>
      <c r="D7" s="8"/>
      <c r="E7" s="8"/>
      <c r="F7" s="8"/>
      <c r="G7" s="8"/>
      <c r="H7" s="8"/>
      <c r="I7" s="8"/>
      <c r="J7" s="8"/>
      <c r="K7" s="8"/>
      <c r="L7" s="8"/>
      <c r="M7" s="4"/>
    </row>
    <row r="8" spans="1:13" s="10" customFormat="1" ht="15.75" x14ac:dyDescent="0.25">
      <c r="A8" s="11"/>
      <c r="B8" s="21" t="s">
        <v>52</v>
      </c>
      <c r="C8" s="23" t="s">
        <v>26</v>
      </c>
      <c r="D8" s="23" t="s">
        <v>20</v>
      </c>
      <c r="E8" s="23" t="s">
        <v>14</v>
      </c>
      <c r="F8" s="39" t="s">
        <v>100</v>
      </c>
      <c r="G8" s="120">
        <v>3447</v>
      </c>
      <c r="H8" s="40">
        <v>0.375</v>
      </c>
      <c r="I8" s="41">
        <f>G8*H8</f>
        <v>1292.625</v>
      </c>
      <c r="J8" s="6">
        <v>15</v>
      </c>
      <c r="K8" s="7">
        <f>I8*J8</f>
        <v>19389.375</v>
      </c>
      <c r="L8" s="7">
        <f>K8*(1-$F$3)</f>
        <v>6786.28125</v>
      </c>
      <c r="M8" s="26"/>
    </row>
    <row r="9" spans="1:13" s="10" customFormat="1" ht="15.75" x14ac:dyDescent="0.25">
      <c r="A9" s="11"/>
      <c r="B9" s="21" t="s">
        <v>4</v>
      </c>
      <c r="C9" s="23" t="s">
        <v>27</v>
      </c>
      <c r="D9" s="23" t="s">
        <v>20</v>
      </c>
      <c r="E9" s="23" t="s">
        <v>14</v>
      </c>
      <c r="F9" s="39" t="s">
        <v>101</v>
      </c>
      <c r="G9" s="120">
        <v>6743</v>
      </c>
      <c r="H9" s="40">
        <v>0.375</v>
      </c>
      <c r="I9" s="41">
        <f t="shared" ref="I9:I18" si="0">G9*H9</f>
        <v>2528.625</v>
      </c>
      <c r="J9" s="6">
        <v>10</v>
      </c>
      <c r="K9" s="7">
        <f t="shared" ref="K9:K18" si="1">I9*J9</f>
        <v>25286.25</v>
      </c>
      <c r="L9" s="7">
        <f t="shared" ref="L9:L15" si="2">K9*(1-$F$3)</f>
        <v>8850.1875</v>
      </c>
      <c r="M9" s="26"/>
    </row>
    <row r="10" spans="1:13" s="10" customFormat="1" ht="15.75" x14ac:dyDescent="0.25">
      <c r="A10" s="11"/>
      <c r="B10" s="22" t="s">
        <v>16</v>
      </c>
      <c r="C10" s="23" t="s">
        <v>28</v>
      </c>
      <c r="D10" s="23" t="s">
        <v>20</v>
      </c>
      <c r="E10" s="24" t="s">
        <v>15</v>
      </c>
      <c r="F10" s="39" t="s">
        <v>53</v>
      </c>
      <c r="G10" s="120">
        <v>5229</v>
      </c>
      <c r="H10" s="40">
        <v>0.375</v>
      </c>
      <c r="I10" s="41">
        <f t="shared" si="0"/>
        <v>1960.875</v>
      </c>
      <c r="J10" s="6">
        <v>10</v>
      </c>
      <c r="K10" s="7">
        <f t="shared" si="1"/>
        <v>19608.75</v>
      </c>
      <c r="L10" s="7">
        <f t="shared" si="2"/>
        <v>6863.0625</v>
      </c>
      <c r="M10" s="26"/>
    </row>
    <row r="11" spans="1:13" s="10" customFormat="1" ht="15.75" x14ac:dyDescent="0.25">
      <c r="A11" s="11"/>
      <c r="B11" s="21" t="s">
        <v>5</v>
      </c>
      <c r="C11" s="23" t="s">
        <v>29</v>
      </c>
      <c r="D11" s="23" t="s">
        <v>20</v>
      </c>
      <c r="E11" s="24" t="s">
        <v>14</v>
      </c>
      <c r="F11" s="39" t="s">
        <v>45</v>
      </c>
      <c r="G11" s="120">
        <v>15056</v>
      </c>
      <c r="H11" s="40">
        <v>0.375</v>
      </c>
      <c r="I11" s="41">
        <f t="shared" si="0"/>
        <v>5646</v>
      </c>
      <c r="J11" s="6">
        <v>6</v>
      </c>
      <c r="K11" s="7">
        <f t="shared" si="1"/>
        <v>33876</v>
      </c>
      <c r="L11" s="7">
        <f t="shared" si="2"/>
        <v>11856.599999999999</v>
      </c>
      <c r="M11" s="26"/>
    </row>
    <row r="12" spans="1:13" s="10" customFormat="1" ht="15.75" x14ac:dyDescent="0.25">
      <c r="A12" s="11"/>
      <c r="B12" s="21" t="s">
        <v>54</v>
      </c>
      <c r="C12" s="23" t="s">
        <v>55</v>
      </c>
      <c r="D12" s="23" t="s">
        <v>20</v>
      </c>
      <c r="E12" s="24" t="s">
        <v>56</v>
      </c>
      <c r="F12" s="39" t="s">
        <v>102</v>
      </c>
      <c r="G12" s="120">
        <v>6745</v>
      </c>
      <c r="H12" s="40">
        <v>0.375</v>
      </c>
      <c r="I12" s="41">
        <f t="shared" si="0"/>
        <v>2529.375</v>
      </c>
      <c r="J12" s="6">
        <v>10</v>
      </c>
      <c r="K12" s="7">
        <f t="shared" si="1"/>
        <v>25293.75</v>
      </c>
      <c r="L12" s="7">
        <f t="shared" si="2"/>
        <v>8852.8125</v>
      </c>
      <c r="M12" s="26"/>
    </row>
    <row r="13" spans="1:13" s="10" customFormat="1" ht="15.75" x14ac:dyDescent="0.25">
      <c r="A13" s="11"/>
      <c r="B13" s="21" t="s">
        <v>57</v>
      </c>
      <c r="C13" s="23" t="s">
        <v>35</v>
      </c>
      <c r="D13" s="23" t="s">
        <v>20</v>
      </c>
      <c r="E13" s="24" t="s">
        <v>14</v>
      </c>
      <c r="F13" s="39" t="s">
        <v>103</v>
      </c>
      <c r="G13" s="120">
        <v>6687</v>
      </c>
      <c r="H13" s="40">
        <v>0.375</v>
      </c>
      <c r="I13" s="41">
        <f t="shared" si="0"/>
        <v>2507.625</v>
      </c>
      <c r="J13" s="6">
        <v>5</v>
      </c>
      <c r="K13" s="7">
        <f t="shared" si="1"/>
        <v>12538.125</v>
      </c>
      <c r="L13" s="7">
        <f t="shared" si="2"/>
        <v>4388.34375</v>
      </c>
      <c r="M13" s="26"/>
    </row>
    <row r="14" spans="1:13" s="10" customFormat="1" ht="15.75" x14ac:dyDescent="0.25">
      <c r="A14" s="11"/>
      <c r="B14" s="21" t="s">
        <v>34</v>
      </c>
      <c r="C14" s="23" t="s">
        <v>30</v>
      </c>
      <c r="D14" s="23" t="s">
        <v>20</v>
      </c>
      <c r="E14" s="24" t="s">
        <v>14</v>
      </c>
      <c r="F14" s="39" t="s">
        <v>104</v>
      </c>
      <c r="G14" s="120">
        <v>6687</v>
      </c>
      <c r="H14" s="40">
        <v>0.375</v>
      </c>
      <c r="I14" s="41">
        <f t="shared" si="0"/>
        <v>2507.625</v>
      </c>
      <c r="J14" s="6">
        <v>10</v>
      </c>
      <c r="K14" s="7">
        <f t="shared" si="1"/>
        <v>25076.25</v>
      </c>
      <c r="L14" s="7">
        <f t="shared" si="2"/>
        <v>8776.6875</v>
      </c>
      <c r="M14" s="27"/>
    </row>
    <row r="15" spans="1:13" s="10" customFormat="1" ht="15.75" x14ac:dyDescent="0.25">
      <c r="A15" s="11"/>
      <c r="B15" s="21" t="s">
        <v>42</v>
      </c>
      <c r="C15" s="25" t="s">
        <v>31</v>
      </c>
      <c r="D15" s="23" t="s">
        <v>20</v>
      </c>
      <c r="E15" s="24" t="s">
        <v>14</v>
      </c>
      <c r="F15" s="39" t="s">
        <v>48</v>
      </c>
      <c r="G15" s="120">
        <v>10970</v>
      </c>
      <c r="H15" s="40">
        <v>0.375</v>
      </c>
      <c r="I15" s="41">
        <f t="shared" si="0"/>
        <v>4113.75</v>
      </c>
      <c r="J15" s="6">
        <v>6</v>
      </c>
      <c r="K15" s="7">
        <f t="shared" si="1"/>
        <v>24682.5</v>
      </c>
      <c r="L15" s="7">
        <f t="shared" si="2"/>
        <v>8638.875</v>
      </c>
      <c r="M15" s="26"/>
    </row>
    <row r="16" spans="1:13" s="10" customFormat="1" ht="15.75" x14ac:dyDescent="0.25">
      <c r="A16" s="11"/>
      <c r="B16" s="34" t="s">
        <v>6</v>
      </c>
      <c r="C16" s="24" t="s">
        <v>32</v>
      </c>
      <c r="D16" s="23" t="s">
        <v>20</v>
      </c>
      <c r="E16" s="24" t="s">
        <v>14</v>
      </c>
      <c r="F16" s="24" t="s">
        <v>105</v>
      </c>
      <c r="G16" s="120">
        <v>25902</v>
      </c>
      <c r="H16" s="40">
        <v>0.375</v>
      </c>
      <c r="I16" s="29">
        <f t="shared" si="0"/>
        <v>9713.25</v>
      </c>
      <c r="J16" s="6">
        <v>6</v>
      </c>
      <c r="K16" s="7">
        <f>I16*J16</f>
        <v>58279.5</v>
      </c>
      <c r="L16" s="7">
        <f>K16*(1-$F$3)</f>
        <v>20397.824999999997</v>
      </c>
      <c r="M16" s="26"/>
    </row>
    <row r="17" spans="1:13" s="10" customFormat="1" ht="14.25" customHeight="1" x14ac:dyDescent="0.25">
      <c r="A17" s="11"/>
      <c r="B17" s="21" t="s">
        <v>58</v>
      </c>
      <c r="C17" s="23" t="s">
        <v>29</v>
      </c>
      <c r="D17" s="23" t="s">
        <v>21</v>
      </c>
      <c r="E17" s="23" t="s">
        <v>14</v>
      </c>
      <c r="F17" s="39" t="s">
        <v>59</v>
      </c>
      <c r="G17" s="28">
        <v>7534</v>
      </c>
      <c r="H17" s="40">
        <v>0.375</v>
      </c>
      <c r="I17" s="41">
        <f t="shared" si="0"/>
        <v>2825.25</v>
      </c>
      <c r="J17" s="6">
        <v>8</v>
      </c>
      <c r="K17" s="7">
        <f t="shared" si="1"/>
        <v>22602</v>
      </c>
      <c r="L17" s="7">
        <f t="shared" ref="L17:L18" si="3">K17*(1-$F$3)</f>
        <v>7910.7</v>
      </c>
      <c r="M17" s="11"/>
    </row>
    <row r="18" spans="1:13" ht="15.75" x14ac:dyDescent="0.2">
      <c r="B18" s="22" t="s">
        <v>7</v>
      </c>
      <c r="C18" s="23" t="s">
        <v>33</v>
      </c>
      <c r="D18" s="23" t="s">
        <v>22</v>
      </c>
      <c r="E18" s="24" t="s">
        <v>10</v>
      </c>
      <c r="F18" s="39" t="s">
        <v>46</v>
      </c>
      <c r="G18" s="28">
        <v>24641</v>
      </c>
      <c r="H18" s="40">
        <v>0.375</v>
      </c>
      <c r="I18" s="29">
        <f t="shared" si="0"/>
        <v>9240.375</v>
      </c>
      <c r="J18" s="6">
        <v>4</v>
      </c>
      <c r="K18" s="7">
        <f t="shared" si="1"/>
        <v>36961.5</v>
      </c>
      <c r="L18" s="7">
        <f t="shared" si="3"/>
        <v>12936.525</v>
      </c>
    </row>
    <row r="19" spans="1:13" s="10" customFormat="1" ht="20.100000000000001" customHeight="1" thickBot="1" x14ac:dyDescent="0.3">
      <c r="A19" s="11"/>
      <c r="B19" s="1"/>
      <c r="C19" s="5"/>
      <c r="D19" s="1"/>
      <c r="E19" s="1"/>
      <c r="F19" s="1"/>
      <c r="G19" s="1"/>
      <c r="H19" s="1"/>
      <c r="I19" s="1"/>
      <c r="J19" s="133">
        <f>SUM(J8:J18)</f>
        <v>90</v>
      </c>
      <c r="K19" s="134">
        <f>SUM(K8:K18)</f>
        <v>303594</v>
      </c>
      <c r="L19" s="134">
        <f>SUM(L8:L18)</f>
        <v>106257.89999999998</v>
      </c>
      <c r="M19" s="12"/>
    </row>
    <row r="20" spans="1:13" s="10" customFormat="1" ht="20.100000000000001" customHeight="1" thickTop="1" x14ac:dyDescent="0.25">
      <c r="A20" s="11"/>
      <c r="B20" s="20" t="s">
        <v>108</v>
      </c>
      <c r="C20" s="42"/>
      <c r="D20" s="2"/>
      <c r="E20" s="2"/>
      <c r="F20" s="2"/>
      <c r="G20" s="2"/>
      <c r="H20" s="2"/>
      <c r="I20" s="2"/>
      <c r="J20" s="43"/>
      <c r="K20" s="44"/>
      <c r="L20" s="44"/>
      <c r="M20" s="12"/>
    </row>
    <row r="21" spans="1:13" s="10" customFormat="1" ht="20.100000000000001" customHeight="1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8" t="s">
        <v>24</v>
      </c>
      <c r="L21" s="17" t="e">
        <f>#REF!+#REF!</f>
        <v>#REF!</v>
      </c>
      <c r="M21" s="12"/>
    </row>
    <row r="22" spans="1:13" s="10" customFormat="1" ht="20.100000000000001" customHeight="1" x14ac:dyDescent="0.2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6" t="s">
        <v>23</v>
      </c>
      <c r="L22" s="9" t="e">
        <f>L21/L17</f>
        <v>#REF!</v>
      </c>
      <c r="M22" s="12"/>
    </row>
    <row r="23" spans="1:13" s="10" customFormat="1" ht="20.100000000000001" customHeight="1" x14ac:dyDescent="0.25">
      <c r="A23" s="11"/>
      <c r="B23" s="158" t="s">
        <v>109</v>
      </c>
      <c r="C23" s="12"/>
      <c r="D23" s="12"/>
      <c r="E23" s="12"/>
      <c r="F23" s="12"/>
      <c r="G23" s="135"/>
      <c r="H23" s="135"/>
      <c r="I23" s="135"/>
      <c r="J23" s="135"/>
      <c r="K23" s="135"/>
      <c r="L23" s="13"/>
      <c r="M23" s="12"/>
    </row>
    <row r="24" spans="1:13" s="10" customFormat="1" ht="20.100000000000001" customHeight="1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4"/>
      <c r="L24" s="14"/>
      <c r="M24" s="12"/>
    </row>
    <row r="25" spans="1:13" s="10" customFormat="1" ht="20.100000000000001" customHeight="1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2"/>
    </row>
    <row r="26" spans="1:13" s="10" customFormat="1" ht="20.100000000000001" customHeight="1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4"/>
      <c r="L26" s="14"/>
      <c r="M26" s="12"/>
    </row>
    <row r="27" spans="1:13" ht="20.100000000000001" customHeight="1" x14ac:dyDescent="0.2"/>
    <row r="28" spans="1:13" ht="20.100000000000001" customHeight="1" x14ac:dyDescent="0.2"/>
    <row r="29" spans="1:13" ht="20.100000000000001" customHeight="1" x14ac:dyDescent="0.2"/>
    <row r="30" spans="1:13" ht="20.100000000000001" customHeight="1" x14ac:dyDescent="0.2"/>
    <row r="31" spans="1:13" ht="20.100000000000001" customHeight="1" x14ac:dyDescent="0.2"/>
    <row r="32" spans="1:13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</sheetData>
  <mergeCells count="8">
    <mergeCell ref="B2:C2"/>
    <mergeCell ref="B5:B6"/>
    <mergeCell ref="E5:E6"/>
    <mergeCell ref="F5:F6"/>
    <mergeCell ref="C5:C6"/>
    <mergeCell ref="J4:L4"/>
    <mergeCell ref="D5:D6"/>
    <mergeCell ref="B4:I4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38" firstPageNumber="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6"/>
  <sheetViews>
    <sheetView zoomScale="70" zoomScaleNormal="70" workbookViewId="0"/>
  </sheetViews>
  <sheetFormatPr defaultRowHeight="15.75" x14ac:dyDescent="0.25"/>
  <cols>
    <col min="1" max="2" width="32.7109375" style="47" customWidth="1"/>
    <col min="3" max="3" width="40.42578125" style="47" customWidth="1"/>
    <col min="4" max="4" width="19" style="47" customWidth="1"/>
    <col min="5" max="5" width="15.7109375" style="47" customWidth="1"/>
    <col min="6" max="6" width="20.42578125" style="47" customWidth="1"/>
    <col min="7" max="7" width="15.28515625" style="47" customWidth="1"/>
    <col min="8" max="8" width="21.28515625" style="47" customWidth="1"/>
    <col min="9" max="9" width="17.28515625" style="47" customWidth="1"/>
    <col min="10" max="10" width="25" style="47" customWidth="1"/>
    <col min="11" max="11" width="25" style="48" customWidth="1"/>
    <col min="12" max="26" width="9.140625" style="47"/>
    <col min="27" max="16384" width="9.140625" style="46"/>
  </cols>
  <sheetData>
    <row r="1" spans="1:26" x14ac:dyDescent="0.25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4"/>
      <c r="X1" s="46"/>
      <c r="Y1" s="46"/>
      <c r="Z1" s="46"/>
    </row>
    <row r="2" spans="1:26" ht="16.5" customHeight="1" thickBot="1" x14ac:dyDescent="0.3">
      <c r="A2" s="105" t="s">
        <v>84</v>
      </c>
      <c r="B2" s="105" t="s">
        <v>83</v>
      </c>
      <c r="C2" s="105" t="s">
        <v>82</v>
      </c>
      <c r="D2" s="105" t="s">
        <v>81</v>
      </c>
      <c r="E2" s="105"/>
      <c r="F2" s="105" t="s">
        <v>80</v>
      </c>
      <c r="G2" s="105"/>
      <c r="H2" s="105" t="s">
        <v>79</v>
      </c>
      <c r="I2" s="105" t="s">
        <v>78</v>
      </c>
      <c r="J2" s="105" t="s">
        <v>77</v>
      </c>
      <c r="K2" s="105" t="s">
        <v>76</v>
      </c>
      <c r="X2" s="46"/>
      <c r="Y2" s="46"/>
      <c r="Z2" s="46"/>
    </row>
    <row r="3" spans="1:26" ht="31.5" x14ac:dyDescent="0.25">
      <c r="A3" s="75" t="s">
        <v>75</v>
      </c>
      <c r="B3" s="101" t="s">
        <v>106</v>
      </c>
      <c r="C3" s="82" t="s">
        <v>88</v>
      </c>
      <c r="D3" s="81">
        <v>10</v>
      </c>
      <c r="E3" s="80" t="s">
        <v>68</v>
      </c>
      <c r="F3" s="77">
        <v>2100</v>
      </c>
      <c r="G3" s="79" t="s">
        <v>60</v>
      </c>
      <c r="H3" s="78">
        <f>F3*D3</f>
        <v>21000</v>
      </c>
      <c r="I3" s="100">
        <v>0.65</v>
      </c>
      <c r="J3" s="77">
        <f>F3-(F3*I3)</f>
        <v>735</v>
      </c>
      <c r="K3" s="69">
        <f>J3*D3</f>
        <v>7350</v>
      </c>
      <c r="X3" s="46"/>
      <c r="Y3" s="46"/>
      <c r="Z3" s="46"/>
    </row>
    <row r="4" spans="1:26" ht="31.5" x14ac:dyDescent="0.25">
      <c r="A4" s="68" t="s">
        <v>87</v>
      </c>
      <c r="B4" s="67" t="s">
        <v>107</v>
      </c>
      <c r="C4" s="74" t="s">
        <v>86</v>
      </c>
      <c r="D4" s="73">
        <v>1</v>
      </c>
      <c r="E4" s="72" t="s">
        <v>68</v>
      </c>
      <c r="F4" s="70">
        <v>6353</v>
      </c>
      <c r="G4" s="71" t="s">
        <v>60</v>
      </c>
      <c r="H4" s="61">
        <f>F4*D4</f>
        <v>6353</v>
      </c>
      <c r="I4" s="100">
        <v>0.65</v>
      </c>
      <c r="J4" s="70">
        <f>F4-(F4*I4)</f>
        <v>2223.5500000000002</v>
      </c>
      <c r="K4" s="69">
        <f>J4*D4</f>
        <v>2223.5500000000002</v>
      </c>
      <c r="X4" s="46"/>
      <c r="Y4" s="46"/>
      <c r="Z4" s="46"/>
    </row>
    <row r="5" spans="1:26" ht="19.5" thickBot="1" x14ac:dyDescent="0.3">
      <c r="A5" s="106"/>
      <c r="B5" s="107"/>
      <c r="C5" s="107"/>
      <c r="D5" s="108">
        <f>SUM(D3:D4)</f>
        <v>11</v>
      </c>
      <c r="E5" s="109"/>
      <c r="F5" s="109"/>
      <c r="G5" s="109"/>
      <c r="H5" s="110">
        <f>SUM(H3:H4)</f>
        <v>27353</v>
      </c>
      <c r="I5" s="111"/>
      <c r="J5" s="112">
        <f>SUM(J3:J4)</f>
        <v>2958.55</v>
      </c>
      <c r="K5" s="113">
        <f>SUM(K3:K4)</f>
        <v>9573.5499999999993</v>
      </c>
      <c r="X5" s="46"/>
      <c r="Y5" s="46"/>
      <c r="Z5" s="46"/>
    </row>
    <row r="7" spans="1:26" hidden="1" x14ac:dyDescent="0.25">
      <c r="A7" s="99" t="s">
        <v>85</v>
      </c>
      <c r="J7" s="98"/>
      <c r="K7" s="97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6.5" hidden="1" thickBot="1" x14ac:dyDescent="0.3">
      <c r="A8" s="96" t="s">
        <v>84</v>
      </c>
      <c r="B8" s="95" t="s">
        <v>83</v>
      </c>
      <c r="C8" s="95" t="s">
        <v>82</v>
      </c>
      <c r="D8" s="145" t="s">
        <v>81</v>
      </c>
      <c r="E8" s="145"/>
      <c r="F8" s="146" t="s">
        <v>80</v>
      </c>
      <c r="G8" s="146"/>
      <c r="H8" s="94" t="s">
        <v>79</v>
      </c>
      <c r="I8" s="93" t="s">
        <v>78</v>
      </c>
      <c r="J8" s="92" t="s">
        <v>77</v>
      </c>
      <c r="K8" s="91" t="s">
        <v>76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31.5" hidden="1" x14ac:dyDescent="0.25">
      <c r="A9" s="147" t="s">
        <v>75</v>
      </c>
      <c r="B9" s="150" t="s">
        <v>74</v>
      </c>
      <c r="C9" s="90" t="s">
        <v>73</v>
      </c>
      <c r="D9" s="89">
        <v>4</v>
      </c>
      <c r="E9" s="88" t="s">
        <v>68</v>
      </c>
      <c r="F9" s="85">
        <v>1030</v>
      </c>
      <c r="G9" s="87" t="s">
        <v>60</v>
      </c>
      <c r="H9" s="86">
        <f t="shared" ref="H9:H14" si="0">F9*D9</f>
        <v>4120</v>
      </c>
      <c r="I9" s="60"/>
      <c r="J9" s="85">
        <f t="shared" ref="J9:J14" si="1">F9-(F9*I9)</f>
        <v>1030</v>
      </c>
      <c r="K9" s="84">
        <f t="shared" ref="K9:K14" si="2">J9*D9</f>
        <v>4120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47.25" hidden="1" x14ac:dyDescent="0.25">
      <c r="A10" s="148"/>
      <c r="B10" s="151"/>
      <c r="C10" s="82" t="s">
        <v>72</v>
      </c>
      <c r="D10" s="81">
        <v>4</v>
      </c>
      <c r="E10" s="80" t="s">
        <v>68</v>
      </c>
      <c r="F10" s="77">
        <v>1030</v>
      </c>
      <c r="G10" s="79" t="s">
        <v>60</v>
      </c>
      <c r="H10" s="78">
        <f t="shared" si="0"/>
        <v>4120</v>
      </c>
      <c r="I10" s="60"/>
      <c r="J10" s="77">
        <f t="shared" si="1"/>
        <v>1030</v>
      </c>
      <c r="K10" s="83">
        <f t="shared" si="2"/>
        <v>4120</v>
      </c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47.25" hidden="1" x14ac:dyDescent="0.25">
      <c r="A11" s="148"/>
      <c r="B11" s="152"/>
      <c r="C11" s="82" t="s">
        <v>71</v>
      </c>
      <c r="D11" s="81">
        <v>3</v>
      </c>
      <c r="E11" s="80" t="s">
        <v>68</v>
      </c>
      <c r="F11" s="77">
        <v>1030</v>
      </c>
      <c r="G11" s="79" t="s">
        <v>60</v>
      </c>
      <c r="H11" s="78">
        <f t="shared" si="0"/>
        <v>3090</v>
      </c>
      <c r="I11" s="60"/>
      <c r="J11" s="77">
        <f t="shared" si="1"/>
        <v>1030</v>
      </c>
      <c r="K11" s="69">
        <f t="shared" si="2"/>
        <v>3090</v>
      </c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31.5" hidden="1" x14ac:dyDescent="0.25">
      <c r="A12" s="149"/>
      <c r="B12" s="67" t="s">
        <v>70</v>
      </c>
      <c r="C12" s="74" t="s">
        <v>69</v>
      </c>
      <c r="D12" s="73">
        <v>4</v>
      </c>
      <c r="E12" s="72" t="s">
        <v>68</v>
      </c>
      <c r="F12" s="70">
        <v>515</v>
      </c>
      <c r="G12" s="71" t="s">
        <v>60</v>
      </c>
      <c r="H12" s="61">
        <f t="shared" si="0"/>
        <v>2060</v>
      </c>
      <c r="I12" s="60"/>
      <c r="J12" s="76">
        <f t="shared" si="1"/>
        <v>515</v>
      </c>
      <c r="K12" s="69">
        <f t="shared" si="2"/>
        <v>2060</v>
      </c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31.5" hidden="1" x14ac:dyDescent="0.25">
      <c r="A13" s="75" t="s">
        <v>64</v>
      </c>
      <c r="B13" s="67" t="s">
        <v>67</v>
      </c>
      <c r="C13" s="74" t="s">
        <v>66</v>
      </c>
      <c r="D13" s="73">
        <v>1</v>
      </c>
      <c r="E13" s="72" t="s">
        <v>65</v>
      </c>
      <c r="F13" s="70">
        <v>8240</v>
      </c>
      <c r="G13" s="71" t="s">
        <v>60</v>
      </c>
      <c r="H13" s="61">
        <f t="shared" si="0"/>
        <v>8240</v>
      </c>
      <c r="I13" s="60"/>
      <c r="J13" s="70">
        <f t="shared" si="1"/>
        <v>8240</v>
      </c>
      <c r="K13" s="69">
        <f t="shared" si="2"/>
        <v>8240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32.25" hidden="1" thickBot="1" x14ac:dyDescent="0.3">
      <c r="A14" s="68" t="s">
        <v>64</v>
      </c>
      <c r="B14" s="67" t="s">
        <v>63</v>
      </c>
      <c r="C14" s="66" t="s">
        <v>62</v>
      </c>
      <c r="D14" s="65">
        <v>2</v>
      </c>
      <c r="E14" s="64" t="s">
        <v>61</v>
      </c>
      <c r="F14" s="63">
        <v>1030</v>
      </c>
      <c r="G14" s="62" t="s">
        <v>60</v>
      </c>
      <c r="H14" s="61">
        <f t="shared" si="0"/>
        <v>2060</v>
      </c>
      <c r="I14" s="60"/>
      <c r="J14" s="59">
        <f t="shared" si="1"/>
        <v>1030</v>
      </c>
      <c r="K14" s="58">
        <f t="shared" si="2"/>
        <v>2060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9.5" hidden="1" thickBot="1" x14ac:dyDescent="0.3">
      <c r="A15" s="57"/>
      <c r="B15" s="56"/>
      <c r="C15" s="56"/>
      <c r="D15" s="55">
        <f>SUM(D9:D14)</f>
        <v>18</v>
      </c>
      <c r="E15" s="54"/>
      <c r="F15" s="54"/>
      <c r="G15" s="54"/>
      <c r="H15" s="53">
        <f>SUM(H9:H14)</f>
        <v>23690</v>
      </c>
      <c r="I15" s="52">
        <f>1-(K15/H15)</f>
        <v>0</v>
      </c>
      <c r="J15" s="51">
        <f>SUM(J9:J14)</f>
        <v>12875</v>
      </c>
      <c r="K15" s="50">
        <f>SUM(K9:K14)</f>
        <v>23690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x14ac:dyDescent="0.25">
      <c r="A16" s="119"/>
    </row>
    <row r="18" spans="1:26" ht="15" x14ac:dyDescent="0.25">
      <c r="A18" s="158" t="s">
        <v>109</v>
      </c>
      <c r="G18" s="49"/>
      <c r="K18" s="47"/>
      <c r="X18" s="46"/>
      <c r="Y18" s="46"/>
      <c r="Z18" s="46"/>
    </row>
    <row r="19" spans="1:26" ht="15" x14ac:dyDescent="0.25">
      <c r="G19" s="49"/>
      <c r="K19" s="47"/>
      <c r="X19" s="46"/>
      <c r="Y19" s="46"/>
      <c r="Z19" s="46"/>
    </row>
    <row r="20" spans="1:26" ht="15" x14ac:dyDescent="0.25">
      <c r="G20" s="49"/>
      <c r="K20" s="47"/>
      <c r="X20" s="46"/>
      <c r="Y20" s="46"/>
      <c r="Z20" s="46"/>
    </row>
    <row r="21" spans="1:26" ht="15" x14ac:dyDescent="0.25">
      <c r="G21" s="49"/>
      <c r="K21" s="47"/>
      <c r="X21" s="46"/>
      <c r="Y21" s="46"/>
      <c r="Z21" s="46"/>
    </row>
    <row r="23" spans="1:26" ht="15" x14ac:dyDescent="0.25">
      <c r="G23" s="49"/>
      <c r="K23" s="47"/>
      <c r="X23" s="46"/>
      <c r="Y23" s="46"/>
      <c r="Z23" s="46"/>
    </row>
    <row r="24" spans="1:26" ht="15" x14ac:dyDescent="0.25">
      <c r="G24" s="49"/>
      <c r="K24" s="47"/>
      <c r="X24" s="46"/>
      <c r="Y24" s="46"/>
      <c r="Z24" s="46"/>
    </row>
    <row r="25" spans="1:26" ht="15" x14ac:dyDescent="0.25">
      <c r="G25" s="49"/>
      <c r="K25" s="47"/>
      <c r="X25" s="46"/>
      <c r="Y25" s="46"/>
      <c r="Z25" s="46"/>
    </row>
    <row r="26" spans="1:26" ht="15" x14ac:dyDescent="0.25">
      <c r="G26" s="49"/>
      <c r="K26" s="47"/>
      <c r="X26" s="46"/>
      <c r="Y26" s="46"/>
      <c r="Z26" s="46"/>
    </row>
  </sheetData>
  <mergeCells count="4">
    <mergeCell ref="D8:E8"/>
    <mergeCell ref="F8:G8"/>
    <mergeCell ref="A9:A12"/>
    <mergeCell ref="B9:B1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8"/>
  <sheetViews>
    <sheetView workbookViewId="0">
      <selection activeCell="B11" sqref="B10:B11"/>
    </sheetView>
  </sheetViews>
  <sheetFormatPr defaultRowHeight="12.75" x14ac:dyDescent="0.2"/>
  <cols>
    <col min="1" max="1" width="4.42578125" customWidth="1"/>
    <col min="2" max="2" width="21.7109375" customWidth="1"/>
    <col min="3" max="3" width="36" customWidth="1"/>
    <col min="4" max="4" width="5.42578125" bestFit="1" customWidth="1"/>
    <col min="5" max="5" width="11.140625" bestFit="1" customWidth="1"/>
    <col min="6" max="6" width="11.28515625" bestFit="1" customWidth="1"/>
  </cols>
  <sheetData>
    <row r="2" spans="2:6" ht="18" thickBot="1" x14ac:dyDescent="0.25">
      <c r="B2" s="153" t="s">
        <v>91</v>
      </c>
      <c r="C2" s="153"/>
      <c r="D2" s="153"/>
      <c r="E2" s="153"/>
      <c r="F2" s="153"/>
    </row>
    <row r="3" spans="2:6" ht="15.75" thickBot="1" x14ac:dyDescent="0.25">
      <c r="B3" s="121" t="s">
        <v>92</v>
      </c>
      <c r="C3" s="121" t="s">
        <v>93</v>
      </c>
      <c r="D3" s="121" t="s">
        <v>94</v>
      </c>
      <c r="E3" s="121" t="s">
        <v>95</v>
      </c>
      <c r="F3" s="121" t="s">
        <v>96</v>
      </c>
    </row>
    <row r="4" spans="2:6" ht="74.25" customHeight="1" thickBot="1" x14ac:dyDescent="0.25">
      <c r="B4" s="122" t="s">
        <v>97</v>
      </c>
      <c r="C4" s="123" t="s">
        <v>98</v>
      </c>
      <c r="D4" s="124">
        <v>4</v>
      </c>
      <c r="E4" s="125">
        <v>4200</v>
      </c>
      <c r="F4" s="125">
        <f>D4*E4</f>
        <v>16800</v>
      </c>
    </row>
    <row r="5" spans="2:6" ht="15.75" thickBot="1" x14ac:dyDescent="0.3">
      <c r="B5" s="126"/>
      <c r="C5" s="127"/>
      <c r="D5" s="126"/>
      <c r="E5" s="126"/>
      <c r="F5" s="128">
        <f>SUM(F4:F4)</f>
        <v>16800</v>
      </c>
    </row>
    <row r="6" spans="2:6" x14ac:dyDescent="0.2">
      <c r="C6" s="129" t="s">
        <v>99</v>
      </c>
    </row>
    <row r="8" spans="2:6" x14ac:dyDescent="0.2">
      <c r="B8" s="158" t="s">
        <v>109</v>
      </c>
    </row>
  </sheetData>
  <mergeCells count="1">
    <mergeCell ref="B2:F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total</vt:lpstr>
      <vt:lpstr>30 SEG</vt:lpstr>
      <vt:lpstr>MTP</vt:lpstr>
      <vt:lpstr>PRODUÇÃO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pventura</dc:creator>
  <cp:lastModifiedBy>Alice Aghinoni Fantin</cp:lastModifiedBy>
  <cp:revision>1</cp:revision>
  <cp:lastPrinted>2018-01-03T19:25:10Z</cp:lastPrinted>
  <dcterms:created xsi:type="dcterms:W3CDTF">2007-07-20T21:17:54Z</dcterms:created>
  <dcterms:modified xsi:type="dcterms:W3CDTF">2025-01-06T21:00:37Z</dcterms:modified>
</cp:coreProperties>
</file>